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о старого\перекинуть на новый ноут\Перекинуть для удаленки\КАЛЬКУЛЯТОР\"/>
    </mc:Choice>
  </mc:AlternateContent>
  <bookViews>
    <workbookView xWindow="0" yWindow="0" windowWidth="28800" windowHeight="12132"/>
  </bookViews>
  <sheets>
    <sheet name="Calculator" sheetId="1" r:id="rId1"/>
    <sheet name="Лист1" sheetId="3" state="hidden" r:id="rId2"/>
    <sheet name="Данные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0" i="1" l="1"/>
  <c r="C9" i="1"/>
  <c r="C8" i="1"/>
  <c r="C20" i="1"/>
  <c r="C19" i="1"/>
  <c r="C18" i="1"/>
  <c r="C11" i="1"/>
  <c r="C16" i="1"/>
  <c r="C14" i="1"/>
  <c r="C13" i="1"/>
  <c r="C12" i="1"/>
  <c r="C7" i="1" l="1"/>
</calcChain>
</file>

<file path=xl/sharedStrings.xml><?xml version="1.0" encoding="utf-8"?>
<sst xmlns="http://schemas.openxmlformats.org/spreadsheetml/2006/main" count="57" uniqueCount="54">
  <si>
    <t>Количество ПП в месяц</t>
  </si>
  <si>
    <t>Тип СДБО</t>
  </si>
  <si>
    <t>Стоимость ежемесячного обслуживания:</t>
  </si>
  <si>
    <t>Сборник</t>
  </si>
  <si>
    <t>Нет</t>
  </si>
  <si>
    <t>Интернет-банк</t>
  </si>
  <si>
    <t>- на бумажном носителе</t>
  </si>
  <si>
    <t>Размер платы</t>
  </si>
  <si>
    <t>Банковский перевод на основании ПП:</t>
  </si>
  <si>
    <t>или включено в Пакет</t>
  </si>
  <si>
    <t>Ведение текущего р/с:</t>
  </si>
  <si>
    <t>- юридических лиц, ИП</t>
  </si>
  <si>
    <t>BYN</t>
  </si>
  <si>
    <t>Использование СДБО:</t>
  </si>
  <si>
    <t>- абонентская плата за "Интернет-банк"</t>
  </si>
  <si>
    <t>Пакеты операций для юридических лиц:</t>
  </si>
  <si>
    <t>Размер платы за пакет</t>
  </si>
  <si>
    <t xml:space="preserve">Количество пп, сверх пакета </t>
  </si>
  <si>
    <t xml:space="preserve">сверх пакета </t>
  </si>
  <si>
    <t>- Интернет-Банк</t>
  </si>
  <si>
    <t>Pro Unlim</t>
  </si>
  <si>
    <t>Solo Unlim</t>
  </si>
  <si>
    <t>Start (платежи внутри банка без ограничений)</t>
  </si>
  <si>
    <t>Mini (включено 20 ПП)</t>
  </si>
  <si>
    <t>Mini (свыше 20 пп)</t>
  </si>
  <si>
    <t>Medi (включено 50 ПП)</t>
  </si>
  <si>
    <t>Medi (свыше 50 ПП)</t>
  </si>
  <si>
    <t>Maxi (свыше 100 ПП)</t>
  </si>
  <si>
    <t>Maxi (включено 100 ПП)</t>
  </si>
  <si>
    <t>Pro (включено 150 ПП)</t>
  </si>
  <si>
    <t>Pro (свыше 150 ПП)</t>
  </si>
  <si>
    <t>Pro Unlim (без ограничений)</t>
  </si>
  <si>
    <t>Global (включено 100 пп)</t>
  </si>
  <si>
    <t>Global (свыше 100 пп)</t>
  </si>
  <si>
    <t>Extra 3K (свыше 3000 пп)</t>
  </si>
  <si>
    <t>Extra 3K (включено 3000 пп)</t>
  </si>
  <si>
    <t>Extra 5K (включено 5000 пп)</t>
  </si>
  <si>
    <t>Extra 5K (свыше 5000 пп)</t>
  </si>
  <si>
    <t>Extra Unlim (без лимита)</t>
  </si>
  <si>
    <t xml:space="preserve">Extra Unlim </t>
  </si>
  <si>
    <t>Start</t>
  </si>
  <si>
    <t>Solo  (5 ПП)</t>
  </si>
  <si>
    <t>Solo  Unlim</t>
  </si>
  <si>
    <t xml:space="preserve">Extra 5K </t>
  </si>
  <si>
    <t xml:space="preserve">Extra 3K </t>
  </si>
  <si>
    <t xml:space="preserve">Global </t>
  </si>
  <si>
    <t xml:space="preserve">Pro Unlim </t>
  </si>
  <si>
    <t xml:space="preserve">Pro </t>
  </si>
  <si>
    <t xml:space="preserve">Maxi </t>
  </si>
  <si>
    <t xml:space="preserve">Medi </t>
  </si>
  <si>
    <t xml:space="preserve">Mini </t>
  </si>
  <si>
    <t xml:space="preserve">Solo </t>
  </si>
  <si>
    <t>Global Unlim</t>
  </si>
  <si>
    <t>Global Unlim (без ограничений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</si>
</sst>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3" fontId="1" fillId="3" borderId="3" xfId="0" applyNumberFormat="1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4" borderId="0" xfId="0" applyFont="1" applyFill="1"/>
    <xf numFmtId="2" fontId="0" fillId="0" borderId="0" xfId="0" applyNumberFormat="1" applyFill="1"/>
    <xf numFmtId="4" fontId="1" fillId="3" borderId="1" xfId="0" applyNumberFormat="1" applyFont="1" applyFill="1" applyBorder="1" applyAlignment="1" applyProtection="1">
      <alignment horizontal="right"/>
      <protection hidden="1"/>
    </xf>
    <xf numFmtId="4" fontId="1" fillId="5" borderId="2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right"/>
      <protection locked="0"/>
    </xf>
    <xf numFmtId="2" fontId="1" fillId="5" borderId="2" xfId="0" applyNumberFormat="1" applyFont="1" applyFill="1" applyBorder="1" applyAlignment="1" applyProtection="1">
      <alignment horizontal="right"/>
      <protection hidden="1"/>
    </xf>
    <xf numFmtId="0" fontId="1" fillId="4" borderId="5" xfId="0" applyFont="1" applyFill="1" applyBorder="1"/>
    <xf numFmtId="49" fontId="0" fillId="0" borderId="0" xfId="0" applyNumberFormat="1" applyFill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Верхняя тень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showGridLines="0" tabSelected="1" workbookViewId="0">
      <selection activeCell="E14" sqref="E14"/>
    </sheetView>
  </sheetViews>
  <sheetFormatPr defaultColWidth="9.109375" defaultRowHeight="14.4" x14ac:dyDescent="0.3"/>
  <cols>
    <col min="1" max="1" width="9.109375" style="2"/>
    <col min="2" max="2" width="41.44140625" style="2" customWidth="1"/>
    <col min="3" max="3" width="44.88671875" style="2" customWidth="1"/>
    <col min="4" max="8" width="9.109375" style="2"/>
    <col min="9" max="9" width="9.109375" style="12"/>
    <col min="10" max="16384" width="9.109375" style="2"/>
  </cols>
  <sheetData>
    <row r="3" spans="2:3" x14ac:dyDescent="0.3">
      <c r="B3" s="1" t="s">
        <v>0</v>
      </c>
      <c r="C3" s="6">
        <v>1</v>
      </c>
    </row>
    <row r="4" spans="2:3" x14ac:dyDescent="0.3">
      <c r="B4" s="3" t="s">
        <v>1</v>
      </c>
      <c r="C4" s="7" t="s">
        <v>5</v>
      </c>
    </row>
    <row r="5" spans="2:3" x14ac:dyDescent="0.3">
      <c r="B5" s="13"/>
      <c r="C5" s="14"/>
    </row>
    <row r="6" spans="2:3" x14ac:dyDescent="0.3">
      <c r="B6" s="4" t="s">
        <v>2</v>
      </c>
      <c r="C6" s="5"/>
    </row>
    <row r="7" spans="2:3" x14ac:dyDescent="0.3">
      <c r="B7" s="19" t="s">
        <v>3</v>
      </c>
      <c r="C7" s="10">
        <f>IF(AND($C$4="Нет",$C$3=0),"0",IF($C$4="Нет",Данные!$B$5*Calculator!$C$3+Данные!$B$9,IF(Calculator!$C$4="Клиент-Банк",Данные!$B$6*Calculator!$C$3+Данные!$B$12,IF(Calculator!$C$4="Интернет-Банк",Данные!$B$6*Calculator!$C$3+Данные!$B$13,0))))</f>
        <v>33</v>
      </c>
    </row>
    <row r="8" spans="2:3" x14ac:dyDescent="0.3">
      <c r="B8" s="24" t="s">
        <v>22</v>
      </c>
      <c r="C8" s="11">
        <f>IF(AND(C3=0,C4="Интернет-Банк"),0,IF(AND($C$4="Клиент-Банк"),"Клиент-Банк не подключается",IF(AND(Calculator!$C$3&gt;0,Calculator!$C$4="Интернет-Банк"),Calculator!$C$3*Данные!$D$25,IF($C$4="Нет","Подключение к СДБО Интернет-Банк обязательно"))))</f>
        <v>4</v>
      </c>
    </row>
    <row r="9" spans="2:3" x14ac:dyDescent="0.3">
      <c r="B9" s="24" t="s">
        <v>51</v>
      </c>
      <c r="C9" s="11">
        <f>IF(AND(C3=0,C4="Клиент-Банк"),Данные!C16,IF(AND(C3=0,C4="Интернет-Банк"),0,IF(AND($C$3&lt;=5,$C$4="Клиент-Банк"),Данные!$B$16+Данные!$C$16,IF(AND(Calculator!$C$3&gt;5,Calculator!$C$4="Клиент-Банк"),Данные!$B$37+Данные!$C$16+(Calculator!$C$3-5)*Данные!$B$38,IF(AND($C$3&lt;=5,$C$4="Интернет-Банк"),Данные!$B$37,IF(AND(Calculator!$C$3&gt;5,Calculator!$C$4="Интернет-Банк"),Данные!$B$37+(Calculator!$C$3-5)*Данные!$B$38,IF($C$4="Нет","Подключение к СДБО Интернет-Банк обязательно")))))))</f>
        <v>19.899999999999999</v>
      </c>
    </row>
    <row r="10" spans="2:3" x14ac:dyDescent="0.3">
      <c r="B10" s="25" t="s">
        <v>21</v>
      </c>
      <c r="C10" s="15">
        <f>IF(AND(C3=0,C4="Клиент-Банк"),Данные!C22,IF(AND(C3=0,C4="Интернет-Банк"),0,IF(AND($C$3&gt;=0,C4="Клиент-банк"),Данные!$B$22,IF(AND($C$3&gt;=0,C4="Интернет-банк"),Данные!$B$39,IF(AND(Calculator!$C$3&gt;=0,Calculator!C4="Нет"),"Подключение к СДБО Интернет-Банк обязательно")))))</f>
        <v>34.9</v>
      </c>
    </row>
    <row r="11" spans="2:3" x14ac:dyDescent="0.3">
      <c r="B11" s="25" t="s">
        <v>50</v>
      </c>
      <c r="C11" s="11">
        <f>IF(AND(C3=0,C4="Клиент-Банк"),Данные!C16,IF(AND(C3=0,C4="Интернет-Банк"),0,IF(AND($C$3&lt;=20,$C$4="Клиент-Банк"),Данные!$B$16+Данные!$C$16,IF(AND(Calculator!$C$3&gt;20,Calculator!$C$4="Клиент-Банк"),Данные!$B$16+Данные!$C$16+(Calculator!$C$3-20)*Данные!$B$27,IF(AND($C$3&lt;=20,$C$4="Интернет-Банк"),Данные!$B$16,IF(AND(Calculator!$C$3&gt;20,Calculator!$C$4="Интернет-Банк"),Данные!$B$16+(Calculator!$C$3-20)*Данные!$B$27,IF($C$4="Нет","Подключение к СДБО Интернет-Банк обязательно")))))))</f>
        <v>39.9</v>
      </c>
    </row>
    <row r="12" spans="2:3" x14ac:dyDescent="0.3">
      <c r="B12" s="25" t="s">
        <v>49</v>
      </c>
      <c r="C12" s="11">
        <f>IF(AND(C3=0,C4="Клиент-Банк"),Данные!C17,IF(AND(C3=0,C4="Интернет-Банк"),0,IF(AND($C$3&lt;=50,$C$4="Клиент-Банк"),Данные!$B$17+Данные!$C$17,IF(AND(Calculator!$C$3&gt;50,Calculator!$C$4="Клиент-Банк"),Данные!$B$17+Данные!$C$17+(Calculator!$C$3-50)*Данные!$B$28,IF(AND($C$3&lt;=50,$C$4="Интернет-Банк"),Данные!$B$17,IF(AND(Calculator!$C$3&gt;50,Calculator!$C$4="Интернет-Банк"),Данные!$B$17+(Calculator!$C$3-50)*Данные!$B$28,IF($C$4="Нет","Подключение к СДБО Интернет-Банк обязательно")))))))</f>
        <v>69.900000000000006</v>
      </c>
    </row>
    <row r="13" spans="2:3" x14ac:dyDescent="0.3">
      <c r="B13" s="25" t="s">
        <v>48</v>
      </c>
      <c r="C13" s="11">
        <f>IF(AND(C3=0,C4="Клиент-Банк"),Данные!C18,IF(AND(C3=0,C4="Интернет-Банк"),0,IF(AND($C$3&lt;=100,$C$4="Клиент-Банк"),Данные!$B$18+Данные!$C$18,IF(AND(Calculator!$C$3&gt;100,Calculator!$C$4="Клиент-Банк"),Данные!$B$18+Данные!$C$18+(Calculator!$C$3-100)*Данные!$B$29,IF(AND($C$3&lt;=100,$C$4="Интернет-Банк"),Данные!$B$18,IF(AND(Calculator!$C$3&gt;100,Calculator!$C$4="Интернет-Банк"),Данные!$B$18+(Calculator!$C$3-100)*Данные!$B$29,IF($C$4="Нет","Подключение к СДБО Интернет-Банк обязательно")))))))</f>
        <v>109</v>
      </c>
    </row>
    <row r="14" spans="2:3" x14ac:dyDescent="0.3">
      <c r="B14" s="25" t="s">
        <v>47</v>
      </c>
      <c r="C14" s="11">
        <f>IF(AND(C3=0,C4="Клиент-Банк"),Данные!C19,IF(AND(C3=0,C4="Интернет-Банк"),0,IF(AND($C$3&lt;=150,$C$4="Клиент-Банк"),Данные!$B$19,IF(AND(Calculator!$C$3&gt;150,Calculator!$C$4="Клиент-Банк"),Данные!$B$19+(Calculator!$C$3-150)*Данные!$B$30,IF(AND($C$3&lt;=150,$C$4="Интернет-Банк"),Данные!$B$19,IF(AND(Calculator!$C$3&gt;150,Calculator!$C$4="Интернет-Банк"),Данные!$B$19+(Calculator!$C$3-150)*Данные!$B$30,IF($C$4="Нет","Подключение к СДБО Интернет-Банк обязательно")))))))</f>
        <v>149</v>
      </c>
    </row>
    <row r="15" spans="2:3" x14ac:dyDescent="0.3">
      <c r="B15" s="25" t="s">
        <v>46</v>
      </c>
      <c r="C15" s="11">
        <f>IF(AND(C3=0,C4="Клиент-Банк"),Данные!C22,IF(AND(C3=0,C4="Интернет-Банк"),0,IF(AND($C$3&gt;=0,C4="Клиент-банк"),Данные!$B$22,IF(AND($C$3&gt;=0,C4="Интернет-банк"),Данные!$B$22,IF(AND(Calculator!$C$3&gt;=0,Calculator!C4="Нет"),"Подключение к СДБО Интернет-Банк обязательно")))))</f>
        <v>299</v>
      </c>
    </row>
    <row r="16" spans="2:3" x14ac:dyDescent="0.3">
      <c r="B16" s="25" t="s">
        <v>45</v>
      </c>
      <c r="C16" s="11">
        <f>IF(AND(C3=0,C4="Клиент-Банк"),Данные!C21,IF(AND(C3=0,C4="Интернет-Банк"),0,IF(AND($C$3&lt;=100,$C$4="Клиент-Банк"),Данные!$B$21,IF(AND(Calculator!$C$3&gt;100,Calculator!$C$4="Клиент-Банк"),Данные!$B$21+(Calculator!$C$3-100)*Данные!$B$32,IF(AND($C$3&lt;=100,$C$4="Интернет-Банк"),Данные!$B$21,IF(AND(Calculator!$C$3&gt;100,Calculator!$C$4="Интернет-Банк"),Данные!$B$21+(Calculator!$C$3-100)*Данные!$B$32,IF($C$4="Нет","Подключение к СДБО Интернет-Банк обязательно")))))))</f>
        <v>149</v>
      </c>
    </row>
    <row r="17" spans="2:3" x14ac:dyDescent="0.3">
      <c r="B17" s="20" t="s">
        <v>52</v>
      </c>
      <c r="C17" s="11">
        <f>IF(AND(C3=0,C4="Клиент-Банк"),Данные!C27,IF(AND(C3=0,C4="Интернет-Банк"),0,IF(AND($C$3&gt;=0,C4="Клиент-банк"),Данные!$B$22,IF(AND($C$3&gt;=0,C4="Интернет-банк"),Данные!$D$21,IF(AND(Calculator!$C$3&gt;=0,Calculator!C4="Нет"),"Подключение к СДБО Интернет-Банк обязательно")))))</f>
        <v>399</v>
      </c>
    </row>
    <row r="18" spans="2:3" x14ac:dyDescent="0.3">
      <c r="B18" s="20" t="s">
        <v>44</v>
      </c>
      <c r="C18" s="11">
        <f>IF(AND(C3=0,C4="Клиент-Банк"),Данные!C16,IF(AND(C3=0,C4="Интернет-Банк"),0,IF(AND($C$3&lt;=3000,$C$4="Клиент-Банк"),Данные!$B$16+Данные!$C$16,IF(AND(Calculator!$C$3&gt;3000,Calculator!$C$4="Клиент-Банк"),Данные!$B$16+Данные!$C$16+(Calculator!$C$3-3000)*Данные!$B$27,IF(AND($C$3&lt;=3000,$C$4="Интернет-Банк"),Данные!$B$20,IF(AND(Calculator!$C$3&gt;3000,Calculator!$C$4="Интернет-Банк"),Данные!$B$20+(Calculator!$C$3-3000)*Данные!$B$31,IF($C$4="Нет","Подключение к СДБО Интернет-Банк обязательно")))))))</f>
        <v>999</v>
      </c>
    </row>
    <row r="19" spans="2:3" x14ac:dyDescent="0.3">
      <c r="B19" s="20" t="s">
        <v>43</v>
      </c>
      <c r="C19" s="11">
        <f>IF(AND(C3=0,C4="Интернет-Банк"),0,IF(AND($C$4="Клиент-Банк"),"Клиент-Банк не подключается",IF(AND($C$3&lt;=5000,$C$4="Интернет-Банк"),Данные!$B$23,IF(AND(Calculator!$C$3&gt;5000,Calculator!$C$4="Интернет-Банк"),Данные!$B$23+(Calculator!$C$3-5000)*Данные!$B$34,IF($C$4="Нет","Подключение к СДБО Интернет-Банк обязательно")))))</f>
        <v>2499</v>
      </c>
    </row>
    <row r="20" spans="2:3" x14ac:dyDescent="0.3">
      <c r="B20" s="20" t="s">
        <v>39</v>
      </c>
      <c r="C20" s="11">
        <f>IF(AND(C3=0,C4="Клиент-Банк"),Данные!C22,IF(AND(C3=0,C4="Интернет-Банк"),0,IF(AND($C$3&gt;=0,C4="Клиент-банк"),Данные!$B$24,IF(AND($C$3&gt;=0,C4="Интернет-банк"),Данные!$B$24,IF(AND(Calculator!$C$3&gt;=0,Calculator!C4="Нет"),"Подключение к СДБО Интернет-Банк обязательно")))))</f>
        <v>4999</v>
      </c>
    </row>
    <row r="21" spans="2:3" x14ac:dyDescent="0.3">
      <c r="B21" s="16"/>
      <c r="C21" s="8"/>
    </row>
  </sheetData>
  <sheetProtection algorithmName="SHA-512" hashValue="0BUyZYyuChiQ6eZV8gpR32MXzxPZ3eNEURjLZGIggiDdZ1SbeUpK8H5f229I63G9Bms9g+yWeeQfxiUCR6olvQ==" saltValue="dxbWTPjYzpG6cHqz5Gjmaw==" spinCount="100000" sheet="1" objects="1" scenarios="1"/>
  <sortState ref="I3:I8">
    <sortCondition ref="I3:I8"/>
  </sortState>
  <conditionalFormatting sqref="C7:C20">
    <cfRule type="top10" dxfId="0" priority="7" bottom="1" rank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Данные!$A$1:$A$2</xm:f>
          </x14:formula1>
          <xm:sqref>C4:C5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21" sqref="D21"/>
    </sheetView>
  </sheetViews>
  <sheetFormatPr defaultColWidth="9.109375" defaultRowHeight="14.4" x14ac:dyDescent="0.3"/>
  <cols>
    <col min="1" max="1" width="54.88671875" style="18" customWidth="1"/>
    <col min="2" max="2" width="14.109375" style="18" customWidth="1"/>
    <col min="3" max="3" width="17" style="18" customWidth="1"/>
    <col min="4" max="16384" width="9.109375" style="18"/>
  </cols>
  <sheetData>
    <row r="1" spans="1:3" x14ac:dyDescent="0.3">
      <c r="A1" s="18" t="s">
        <v>5</v>
      </c>
    </row>
    <row r="2" spans="1:3" x14ac:dyDescent="0.3">
      <c r="A2" s="18" t="s">
        <v>4</v>
      </c>
    </row>
    <row r="3" spans="1:3" x14ac:dyDescent="0.3">
      <c r="B3" s="18" t="s">
        <v>7</v>
      </c>
    </row>
    <row r="4" spans="1:3" x14ac:dyDescent="0.3">
      <c r="A4" s="18" t="s">
        <v>8</v>
      </c>
      <c r="B4" s="21" t="s">
        <v>12</v>
      </c>
    </row>
    <row r="5" spans="1:3" x14ac:dyDescent="0.3">
      <c r="A5" s="17" t="s">
        <v>6</v>
      </c>
      <c r="B5" s="9">
        <v>15</v>
      </c>
    </row>
    <row r="6" spans="1:3" x14ac:dyDescent="0.3">
      <c r="A6" s="17" t="s">
        <v>19</v>
      </c>
      <c r="B6" s="9">
        <v>3</v>
      </c>
      <c r="C6" s="18" t="s">
        <v>9</v>
      </c>
    </row>
    <row r="8" spans="1:3" x14ac:dyDescent="0.3">
      <c r="A8" s="17" t="s">
        <v>10</v>
      </c>
    </row>
    <row r="9" spans="1:3" x14ac:dyDescent="0.3">
      <c r="A9" s="17" t="s">
        <v>11</v>
      </c>
      <c r="B9" s="9">
        <v>25</v>
      </c>
    </row>
    <row r="10" spans="1:3" x14ac:dyDescent="0.3">
      <c r="A10" s="17"/>
    </row>
    <row r="11" spans="1:3" x14ac:dyDescent="0.3">
      <c r="A11" s="17" t="s">
        <v>13</v>
      </c>
    </row>
    <row r="12" spans="1:3" x14ac:dyDescent="0.3">
      <c r="A12" s="17"/>
    </row>
    <row r="13" spans="1:3" x14ac:dyDescent="0.3">
      <c r="A13" s="17" t="s">
        <v>14</v>
      </c>
      <c r="B13" s="18">
        <v>30</v>
      </c>
    </row>
    <row r="14" spans="1:3" x14ac:dyDescent="0.3">
      <c r="A14" s="17"/>
    </row>
    <row r="15" spans="1:3" ht="28.8" x14ac:dyDescent="0.3">
      <c r="A15" s="17" t="s">
        <v>15</v>
      </c>
      <c r="B15" s="22" t="s">
        <v>16</v>
      </c>
      <c r="C15" s="23"/>
    </row>
    <row r="16" spans="1:3" x14ac:dyDescent="0.3">
      <c r="A16" s="17" t="s">
        <v>23</v>
      </c>
      <c r="B16" s="18">
        <v>39.9</v>
      </c>
    </row>
    <row r="17" spans="1:4" x14ac:dyDescent="0.3">
      <c r="A17" s="17" t="s">
        <v>25</v>
      </c>
      <c r="B17" s="18">
        <v>69.900000000000006</v>
      </c>
    </row>
    <row r="18" spans="1:4" x14ac:dyDescent="0.3">
      <c r="A18" s="17" t="s">
        <v>28</v>
      </c>
      <c r="B18" s="18">
        <v>109</v>
      </c>
    </row>
    <row r="19" spans="1:4" x14ac:dyDescent="0.3">
      <c r="A19" s="17" t="s">
        <v>29</v>
      </c>
      <c r="B19" s="18">
        <v>149</v>
      </c>
    </row>
    <row r="20" spans="1:4" x14ac:dyDescent="0.3">
      <c r="A20" s="17" t="s">
        <v>35</v>
      </c>
      <c r="B20" s="18">
        <v>999</v>
      </c>
    </row>
    <row r="21" spans="1:4" x14ac:dyDescent="0.3">
      <c r="A21" s="17" t="s">
        <v>32</v>
      </c>
      <c r="B21" s="18">
        <v>149</v>
      </c>
      <c r="C21" s="18" t="s">
        <v>53</v>
      </c>
      <c r="D21" s="18">
        <v>399</v>
      </c>
    </row>
    <row r="22" spans="1:4" x14ac:dyDescent="0.3">
      <c r="A22" s="17" t="s">
        <v>31</v>
      </c>
      <c r="B22" s="18">
        <v>299</v>
      </c>
    </row>
    <row r="23" spans="1:4" x14ac:dyDescent="0.3">
      <c r="A23" s="17" t="s">
        <v>36</v>
      </c>
      <c r="B23" s="18">
        <v>2499</v>
      </c>
    </row>
    <row r="24" spans="1:4" x14ac:dyDescent="0.3">
      <c r="A24" s="17" t="s">
        <v>38</v>
      </c>
      <c r="B24" s="18">
        <v>4999</v>
      </c>
    </row>
    <row r="25" spans="1:4" x14ac:dyDescent="0.3">
      <c r="A25" s="17" t="s">
        <v>40</v>
      </c>
      <c r="B25" s="18">
        <v>0</v>
      </c>
      <c r="D25" s="18">
        <v>4</v>
      </c>
    </row>
    <row r="26" spans="1:4" x14ac:dyDescent="0.3">
      <c r="A26" s="17" t="s">
        <v>17</v>
      </c>
    </row>
    <row r="27" spans="1:4" x14ac:dyDescent="0.3">
      <c r="A27" s="17" t="s">
        <v>24</v>
      </c>
      <c r="B27" s="18">
        <v>2.1</v>
      </c>
    </row>
    <row r="28" spans="1:4" x14ac:dyDescent="0.3">
      <c r="A28" s="17" t="s">
        <v>26</v>
      </c>
      <c r="B28" s="18">
        <v>2</v>
      </c>
    </row>
    <row r="29" spans="1:4" x14ac:dyDescent="0.3">
      <c r="A29" s="17" t="s">
        <v>27</v>
      </c>
      <c r="B29" s="18">
        <v>1.8</v>
      </c>
    </row>
    <row r="30" spans="1:4" x14ac:dyDescent="0.3">
      <c r="A30" s="17" t="s">
        <v>30</v>
      </c>
      <c r="B30" s="18">
        <v>1.2</v>
      </c>
    </row>
    <row r="31" spans="1:4" x14ac:dyDescent="0.3">
      <c r="A31" s="17" t="s">
        <v>34</v>
      </c>
      <c r="B31" s="18">
        <v>0.65</v>
      </c>
    </row>
    <row r="32" spans="1:4" x14ac:dyDescent="0.3">
      <c r="A32" s="17" t="s">
        <v>33</v>
      </c>
      <c r="B32" s="18">
        <v>1.8</v>
      </c>
    </row>
    <row r="33" spans="1:2" x14ac:dyDescent="0.3">
      <c r="A33" s="17" t="s">
        <v>40</v>
      </c>
    </row>
    <row r="34" spans="1:2" x14ac:dyDescent="0.3">
      <c r="A34" s="17" t="s">
        <v>37</v>
      </c>
      <c r="B34" s="18">
        <v>0.6</v>
      </c>
    </row>
    <row r="35" spans="1:2" x14ac:dyDescent="0.3">
      <c r="A35" s="17" t="s">
        <v>20</v>
      </c>
    </row>
    <row r="36" spans="1:2" x14ac:dyDescent="0.3">
      <c r="A36" s="17" t="s">
        <v>39</v>
      </c>
    </row>
    <row r="37" spans="1:2" x14ac:dyDescent="0.3">
      <c r="A37" s="17" t="s">
        <v>41</v>
      </c>
      <c r="B37" s="18">
        <v>19.899999999999999</v>
      </c>
    </row>
    <row r="38" spans="1:2" x14ac:dyDescent="0.3">
      <c r="A38" s="17" t="s">
        <v>18</v>
      </c>
      <c r="B38" s="18">
        <v>3.8</v>
      </c>
    </row>
    <row r="39" spans="1:2" x14ac:dyDescent="0.3">
      <c r="A39" s="17" t="s">
        <v>42</v>
      </c>
      <c r="B39" s="18">
        <v>34.9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Calculator</vt:lpstr>
      <vt:lpstr>Лист1</vt:lpstr>
      <vt:lpstr>Данные</vt:lpstr>
    </vt:vector>
  </TitlesOfParts>
  <Company>OJSC BNB-Bank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Viktoryia Svirydovich</dc:creator>
  <cp:lastModifiedBy>Volha Partanava</cp:lastModifiedBy>
  <dcterms:created xsi:type="dcterms:W3CDTF">2017-08-25T14:09:20Z</dcterms:created>
  <dcterms:modified xsi:type="dcterms:W3CDTF">2022-04-12T11:18:23Z</dcterms:modified>
</cp:coreProperties>
</file>